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60" windowHeight="7680" activeTab="1"/>
  </bookViews>
  <sheets>
    <sheet name="Investment" sheetId="2" r:id="rId1"/>
    <sheet name="Revenu Source" sheetId="1" r:id="rId2"/>
  </sheets>
  <calcPr calcId="152511"/>
</workbook>
</file>

<file path=xl/calcChain.xml><?xml version="1.0" encoding="utf-8"?>
<calcChain xmlns="http://schemas.openxmlformats.org/spreadsheetml/2006/main">
  <c r="I16" i="2" l="1"/>
  <c r="I19" i="2" s="1"/>
  <c r="H7" i="1"/>
  <c r="E9" i="1"/>
  <c r="F6" i="1"/>
  <c r="D8" i="1"/>
  <c r="F8" i="1" s="1"/>
  <c r="D7" i="1"/>
  <c r="F7" i="1" s="1"/>
  <c r="D6" i="1"/>
  <c r="D5" i="1"/>
  <c r="F5" i="1" s="1"/>
  <c r="D4" i="1"/>
  <c r="F4" i="1" s="1"/>
  <c r="C9" i="1"/>
  <c r="D9" i="1" s="1"/>
  <c r="B9" i="1"/>
  <c r="D19" i="1"/>
  <c r="E18" i="1"/>
  <c r="F18" i="1" s="1"/>
  <c r="E17" i="1"/>
  <c r="F17" i="1" s="1"/>
  <c r="E16" i="1"/>
  <c r="F16" i="1" s="1"/>
  <c r="E15" i="1"/>
  <c r="E19" i="1" s="1"/>
  <c r="F14" i="1"/>
  <c r="H19" i="2"/>
  <c r="K4" i="2"/>
  <c r="K5" i="2"/>
  <c r="K6" i="2"/>
  <c r="K7" i="2"/>
  <c r="K8" i="2"/>
  <c r="K10" i="2"/>
  <c r="K9" i="2"/>
  <c r="K11" i="2"/>
  <c r="K13" i="2"/>
  <c r="K12" i="2"/>
  <c r="K14" i="2"/>
  <c r="K18" i="1"/>
  <c r="C16" i="2"/>
  <c r="F9" i="1" l="1"/>
  <c r="K15" i="2"/>
  <c r="F15" i="1"/>
  <c r="F19" i="1" s="1"/>
  <c r="E14" i="2" l="1"/>
  <c r="E13" i="2"/>
  <c r="E12" i="2"/>
  <c r="E11" i="2"/>
  <c r="E10" i="2"/>
  <c r="E9" i="2"/>
  <c r="E8" i="2"/>
  <c r="E7" i="2"/>
  <c r="E6" i="2"/>
  <c r="E5" i="2"/>
  <c r="E4" i="2"/>
  <c r="D14" i="2"/>
  <c r="D13" i="2"/>
  <c r="D12" i="2"/>
  <c r="D11" i="2"/>
  <c r="D10" i="2"/>
  <c r="D9" i="2"/>
  <c r="D8" i="2"/>
  <c r="D7" i="2"/>
  <c r="D6" i="2"/>
  <c r="D5" i="2"/>
  <c r="D4" i="2"/>
  <c r="E16" i="2" l="1"/>
  <c r="D16" i="2"/>
</calcChain>
</file>

<file path=xl/sharedStrings.xml><?xml version="1.0" encoding="utf-8"?>
<sst xmlns="http://schemas.openxmlformats.org/spreadsheetml/2006/main" count="89" uniqueCount="82">
  <si>
    <t xml:space="preserve">Manpower and Operational </t>
  </si>
  <si>
    <t>Sr No</t>
  </si>
  <si>
    <t>CBO’s Subproject Componets</t>
  </si>
  <si>
    <t>Cost Total</t>
  </si>
  <si>
    <t>Smart Grant</t>
  </si>
  <si>
    <t>CBO Equlity</t>
  </si>
  <si>
    <t>Crates</t>
  </si>
  <si>
    <t>Weighing Scale( Platform)</t>
  </si>
  <si>
    <t xml:space="preserve">Weighing Scale ( Small) </t>
  </si>
  <si>
    <t>Sorting &amp; Grading Table</t>
  </si>
  <si>
    <t xml:space="preserve">Computer &amp; Printer </t>
  </si>
  <si>
    <t xml:space="preserve">Pallets </t>
  </si>
  <si>
    <t>Trolley</t>
  </si>
  <si>
    <t>Hand Pallet Truck</t>
  </si>
  <si>
    <t>Solar Pre-Cooling Unit /Cold Storage</t>
  </si>
  <si>
    <t xml:space="preserve">Automatic Sorting &amp; Grading Grading System </t>
  </si>
  <si>
    <t>Collection Center Civil Work &amp; Furniture</t>
  </si>
  <si>
    <t>Pre –Op / Prellminary Exp.</t>
  </si>
  <si>
    <t>Total Cost A</t>
  </si>
  <si>
    <t>Capital Investment</t>
  </si>
  <si>
    <t>Non Recuring</t>
  </si>
  <si>
    <t>Row Produce Purchase Approx.</t>
  </si>
  <si>
    <t>Manager 1 @ 20000</t>
  </si>
  <si>
    <t xml:space="preserve">Operator 1 @ 8000 </t>
  </si>
  <si>
    <t>Driver 2 @12000</t>
  </si>
  <si>
    <t>Processing 4 @ 7000</t>
  </si>
  <si>
    <t>Delivery Boy 2 @ 7000</t>
  </si>
  <si>
    <t>Marketing Person 2 @ 10000</t>
  </si>
  <si>
    <t>Other office Expenses @ 2500*12</t>
  </si>
  <si>
    <t>Maintance @2000*12</t>
  </si>
  <si>
    <t>Light Bill @2000*12</t>
  </si>
  <si>
    <t>Transport @72 Round  *1500</t>
  </si>
  <si>
    <t>Vehicle Maintance @ 5750*4</t>
  </si>
  <si>
    <t>CBO Cost</t>
  </si>
  <si>
    <t xml:space="preserve">वर्ष </t>
  </si>
  <si>
    <t xml:space="preserve">ग्राहक </t>
  </si>
  <si>
    <t xml:space="preserve">सरसरी प्रती ग्राहक विक्री (वार्षिक)  </t>
  </si>
  <si>
    <t xml:space="preserve">एकूण महसूल </t>
  </si>
  <si>
    <t xml:space="preserve">अपेक्षित खर्च </t>
  </si>
  <si>
    <t xml:space="preserve">अपेक्षित नफा </t>
  </si>
  <si>
    <t>BEP Year</t>
  </si>
  <si>
    <t>Plan B</t>
  </si>
  <si>
    <t>Net Profit</t>
  </si>
  <si>
    <t>Loan Repyament/Per Year (15 L@10% 4 Year Term)</t>
  </si>
  <si>
    <t>GT</t>
  </si>
  <si>
    <t xml:space="preserve">Depraciation Cost </t>
  </si>
  <si>
    <t>शेरा (प्रती फेरी))मासिक 3 व वार्षिक 36 फेऱ्या)</t>
  </si>
  <si>
    <t>Y2</t>
  </si>
  <si>
    <t>Y3</t>
  </si>
  <si>
    <t>Y4</t>
  </si>
  <si>
    <t>Y5</t>
  </si>
  <si>
    <t xml:space="preserve"> Sale facilitation charges</t>
  </si>
  <si>
    <t xml:space="preserve">Y1 </t>
  </si>
  <si>
    <t xml:space="preserve">Cleaning &amp; Grading Charges </t>
  </si>
  <si>
    <t xml:space="preserve">Particulars Revenue </t>
  </si>
  <si>
    <t xml:space="preserve">Total </t>
  </si>
  <si>
    <t xml:space="preserve"> 5 Cluster Bean English/ Ooty</t>
  </si>
  <si>
    <t xml:space="preserve"> 6 Brinjal Kateri, Bharta</t>
  </si>
  <si>
    <t>7 Chilli G4, Nandita</t>
  </si>
  <si>
    <t xml:space="preserve"> 8 Drumstick Morin</t>
  </si>
  <si>
    <t xml:space="preserve">Product </t>
  </si>
  <si>
    <t xml:space="preserve">1500 MT </t>
  </si>
  <si>
    <t>Tomato</t>
  </si>
  <si>
    <t>250 MT</t>
  </si>
  <si>
    <t>Qunt.</t>
  </si>
  <si>
    <t>Leafy Veg.</t>
  </si>
  <si>
    <t>50 Mt</t>
  </si>
  <si>
    <t>1800 MT</t>
  </si>
  <si>
    <t>Plan A</t>
  </si>
  <si>
    <t xml:space="preserve">AS per Smart Proposal   Productive partenr </t>
  </si>
  <si>
    <t>Retail sale by utilizetion of Unit</t>
  </si>
  <si>
    <t xml:space="preserve">वर्ष ३ -  प्रती ग्राहक ४००   रुपये </t>
  </si>
  <si>
    <t xml:space="preserve">वर्ष २ प्रती ग्राहक ३०० रुपये  </t>
  </si>
  <si>
    <t xml:space="preserve">वर्ष १ -  प्रती ग्राहक ३०० रुपये  </t>
  </si>
  <si>
    <t xml:space="preserve">वर्ष ४ -  प्रती ग्राहक ५०० रुपये </t>
  </si>
  <si>
    <t xml:space="preserve">वर्ष ५ - प्रती ग्राहक   500 रुपये </t>
  </si>
  <si>
    <t xml:space="preserve">Expances </t>
  </si>
  <si>
    <t xml:space="preserve">Profit </t>
  </si>
  <si>
    <t>BEP Year (108.75-76.13)</t>
  </si>
  <si>
    <t xml:space="preserve">Recuring For PlanB </t>
  </si>
  <si>
    <t>Cost</t>
  </si>
  <si>
    <t>Machinery Depreciation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</si>
</sst>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Utsaah"/>
      <family val="2"/>
    </font>
    <font>
      <sz val="14"/>
      <color theme="1"/>
      <name val="Calibri"/>
      <family val="2"/>
      <scheme val="minor"/>
    </font>
    <font>
      <sz val="14"/>
      <color rgb="FF000000"/>
      <name val="Utsaah"/>
      <family val="2"/>
    </font>
    <font>
      <b/>
      <sz val="16"/>
      <color theme="1"/>
      <name val="Utsaah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7" fillId="0" borderId="1" xfId="0" applyFont="1" applyFill="1" applyBorder="1" applyAlignment="1">
      <alignment horizont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7" workbookViewId="0">
      <selection activeCell="M7" sqref="M7"/>
    </sheetView>
  </sheetViews>
  <sheetFormatPr defaultRowHeight="15"/>
  <cols>
    <col min="2" max="2" width="25.7109375" customWidth="1"/>
    <col min="7" max="7" width="33.42578125" bestFit="1" customWidth="1"/>
    <col min="11" max="11" width="18.28515625" bestFit="1" customWidth="1"/>
  </cols>
  <sheetData>
    <row r="1" spans="1:11" ht="16.5" customHeight="1">
      <c r="A1" s="43" t="s">
        <v>19</v>
      </c>
      <c r="B1" s="44"/>
      <c r="C1" s="44"/>
      <c r="D1" s="44"/>
      <c r="E1" s="44"/>
      <c r="F1" s="44"/>
      <c r="G1" s="44"/>
      <c r="H1" s="44"/>
    </row>
    <row r="2" spans="1:11" ht="33" customHeight="1">
      <c r="A2" s="45" t="s">
        <v>20</v>
      </c>
      <c r="B2" s="45"/>
      <c r="C2" s="45"/>
      <c r="D2" s="45"/>
      <c r="E2" s="45"/>
      <c r="F2" s="46" t="s">
        <v>79</v>
      </c>
      <c r="G2" s="47"/>
      <c r="H2" s="48"/>
      <c r="I2" s="41" t="s">
        <v>68</v>
      </c>
    </row>
    <row r="3" spans="1:11" ht="54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1</v>
      </c>
      <c r="G3" s="27" t="s">
        <v>33</v>
      </c>
      <c r="H3" s="18" t="s">
        <v>80</v>
      </c>
      <c r="I3" s="4" t="s">
        <v>80</v>
      </c>
      <c r="K3" s="4" t="s">
        <v>81</v>
      </c>
    </row>
    <row r="4" spans="1:11" ht="15" customHeight="1">
      <c r="A4" s="17">
        <v>1</v>
      </c>
      <c r="B4" s="17" t="s">
        <v>6</v>
      </c>
      <c r="C4" s="17">
        <v>2</v>
      </c>
      <c r="D4" s="17">
        <f>C4/100*60</f>
        <v>1.2</v>
      </c>
      <c r="E4" s="17">
        <f>C4/100*40</f>
        <v>0.8</v>
      </c>
      <c r="F4" s="18">
        <v>1</v>
      </c>
      <c r="G4" s="19" t="s">
        <v>21</v>
      </c>
      <c r="H4" s="20">
        <v>5</v>
      </c>
      <c r="I4" s="4">
        <v>0</v>
      </c>
      <c r="K4" s="4">
        <f>C4/5</f>
        <v>0.4</v>
      </c>
    </row>
    <row r="5" spans="1:11" ht="15" customHeight="1">
      <c r="A5" s="17">
        <v>2</v>
      </c>
      <c r="B5" s="17" t="s">
        <v>7</v>
      </c>
      <c r="C5" s="17">
        <v>0.8</v>
      </c>
      <c r="D5" s="17">
        <f t="shared" ref="D5:D14" si="0">C5/100*60</f>
        <v>0.48</v>
      </c>
      <c r="E5" s="17">
        <f t="shared" ref="E5:E14" si="1">C5/100*40</f>
        <v>0.32</v>
      </c>
      <c r="F5" s="18">
        <v>2</v>
      </c>
      <c r="G5" s="20" t="s">
        <v>22</v>
      </c>
      <c r="H5" s="20">
        <v>2.4</v>
      </c>
      <c r="I5" s="4">
        <v>2.4</v>
      </c>
      <c r="K5" s="4">
        <f>C5/10</f>
        <v>0.08</v>
      </c>
    </row>
    <row r="6" spans="1:11" ht="15" customHeight="1">
      <c r="A6" s="17">
        <v>3</v>
      </c>
      <c r="B6" s="17" t="s">
        <v>8</v>
      </c>
      <c r="C6" s="17">
        <v>0.6</v>
      </c>
      <c r="D6" s="17">
        <f t="shared" si="0"/>
        <v>0.36</v>
      </c>
      <c r="E6" s="17">
        <f t="shared" si="1"/>
        <v>0.24</v>
      </c>
      <c r="F6" s="18">
        <v>3</v>
      </c>
      <c r="G6" s="20" t="s">
        <v>23</v>
      </c>
      <c r="H6" s="20">
        <v>0.96</v>
      </c>
      <c r="I6" s="4">
        <v>0.96</v>
      </c>
      <c r="K6" s="4">
        <f>C6/8</f>
        <v>7.4999999999999997E-2</v>
      </c>
    </row>
    <row r="7" spans="1:11" ht="15.75" customHeight="1">
      <c r="A7" s="17">
        <v>4</v>
      </c>
      <c r="B7" s="17" t="s">
        <v>9</v>
      </c>
      <c r="C7" s="17">
        <v>0.8</v>
      </c>
      <c r="D7" s="17">
        <f t="shared" si="0"/>
        <v>0.48</v>
      </c>
      <c r="E7" s="17">
        <f t="shared" si="1"/>
        <v>0.32</v>
      </c>
      <c r="F7" s="18">
        <v>4</v>
      </c>
      <c r="G7" s="20" t="s">
        <v>24</v>
      </c>
      <c r="H7" s="20">
        <v>2.88</v>
      </c>
      <c r="I7" s="4">
        <v>0</v>
      </c>
      <c r="K7" s="4">
        <f>C7/10</f>
        <v>0.08</v>
      </c>
    </row>
    <row r="8" spans="1:11" ht="15" customHeight="1">
      <c r="A8" s="17">
        <v>5</v>
      </c>
      <c r="B8" s="17" t="s">
        <v>10</v>
      </c>
      <c r="C8" s="17">
        <v>0.65</v>
      </c>
      <c r="D8" s="17">
        <f t="shared" si="0"/>
        <v>0.39</v>
      </c>
      <c r="E8" s="17">
        <f t="shared" si="1"/>
        <v>0.26</v>
      </c>
      <c r="F8" s="18">
        <v>5</v>
      </c>
      <c r="G8" s="20" t="s">
        <v>25</v>
      </c>
      <c r="H8" s="20">
        <v>3.36</v>
      </c>
      <c r="I8" s="4">
        <v>3.36</v>
      </c>
      <c r="K8" s="4">
        <f>C8/10</f>
        <v>6.5000000000000002E-2</v>
      </c>
    </row>
    <row r="9" spans="1:11" ht="15.75" customHeight="1">
      <c r="A9" s="17">
        <v>6</v>
      </c>
      <c r="B9" s="17" t="s">
        <v>11</v>
      </c>
      <c r="C9" s="17">
        <v>0.3</v>
      </c>
      <c r="D9" s="17">
        <f t="shared" si="0"/>
        <v>0.18</v>
      </c>
      <c r="E9" s="17">
        <f t="shared" si="1"/>
        <v>0.12</v>
      </c>
      <c r="F9" s="18">
        <v>6</v>
      </c>
      <c r="G9" s="20" t="s">
        <v>26</v>
      </c>
      <c r="H9" s="20">
        <v>1.68</v>
      </c>
      <c r="I9" s="4">
        <v>0</v>
      </c>
      <c r="K9" s="4">
        <f>C9/10</f>
        <v>0.03</v>
      </c>
    </row>
    <row r="10" spans="1:11" ht="15" customHeight="1">
      <c r="A10" s="17">
        <v>7</v>
      </c>
      <c r="B10" s="17" t="s">
        <v>12</v>
      </c>
      <c r="C10" s="17">
        <v>0.2</v>
      </c>
      <c r="D10" s="17">
        <f t="shared" si="0"/>
        <v>0.12</v>
      </c>
      <c r="E10" s="17">
        <f t="shared" si="1"/>
        <v>0.08</v>
      </c>
      <c r="F10" s="18">
        <v>7</v>
      </c>
      <c r="G10" s="20" t="s">
        <v>27</v>
      </c>
      <c r="H10" s="20">
        <v>2.4</v>
      </c>
      <c r="I10" s="4">
        <v>0</v>
      </c>
      <c r="K10" s="4">
        <f>C10/10</f>
        <v>0.02</v>
      </c>
    </row>
    <row r="11" spans="1:11" ht="15.75" customHeight="1">
      <c r="A11" s="17">
        <v>8</v>
      </c>
      <c r="B11" s="17" t="s">
        <v>13</v>
      </c>
      <c r="C11" s="17">
        <v>0.4</v>
      </c>
      <c r="D11" s="17">
        <f t="shared" si="0"/>
        <v>0.24</v>
      </c>
      <c r="E11" s="17">
        <f t="shared" si="1"/>
        <v>0.16</v>
      </c>
      <c r="F11" s="18">
        <v>8</v>
      </c>
      <c r="G11" s="20" t="s">
        <v>28</v>
      </c>
      <c r="H11" s="20">
        <v>0.3</v>
      </c>
      <c r="I11" s="4">
        <v>0.3</v>
      </c>
      <c r="K11" s="4">
        <f>C11/10</f>
        <v>0.04</v>
      </c>
    </row>
    <row r="12" spans="1:11" ht="15" customHeight="1">
      <c r="A12" s="17">
        <v>9</v>
      </c>
      <c r="B12" s="17" t="s">
        <v>14</v>
      </c>
      <c r="C12" s="17">
        <v>13</v>
      </c>
      <c r="D12" s="17">
        <f t="shared" si="0"/>
        <v>7.8000000000000007</v>
      </c>
      <c r="E12" s="17">
        <f t="shared" si="1"/>
        <v>5.2</v>
      </c>
      <c r="F12" s="18">
        <v>9</v>
      </c>
      <c r="G12" s="20" t="s">
        <v>29</v>
      </c>
      <c r="H12" s="20">
        <v>0.24</v>
      </c>
      <c r="I12" s="4">
        <v>0.24</v>
      </c>
      <c r="K12" s="4">
        <f>C12/25</f>
        <v>0.52</v>
      </c>
    </row>
    <row r="13" spans="1:11" ht="15.75" customHeight="1">
      <c r="A13" s="17">
        <v>10</v>
      </c>
      <c r="B13" s="17" t="s">
        <v>15</v>
      </c>
      <c r="C13" s="17">
        <v>12</v>
      </c>
      <c r="D13" s="17">
        <f t="shared" si="0"/>
        <v>7.1999999999999993</v>
      </c>
      <c r="E13" s="17">
        <f t="shared" si="1"/>
        <v>4.8</v>
      </c>
      <c r="F13" s="18">
        <v>10</v>
      </c>
      <c r="G13" s="20" t="s">
        <v>30</v>
      </c>
      <c r="H13" s="20">
        <v>0.24</v>
      </c>
      <c r="I13" s="4">
        <v>0.24</v>
      </c>
      <c r="K13" s="4">
        <f>C13/20</f>
        <v>0.6</v>
      </c>
    </row>
    <row r="14" spans="1:11" ht="15" customHeight="1">
      <c r="A14" s="17">
        <v>11</v>
      </c>
      <c r="B14" s="17" t="s">
        <v>16</v>
      </c>
      <c r="C14" s="17">
        <v>40.380000000000003</v>
      </c>
      <c r="D14" s="17">
        <f t="shared" si="0"/>
        <v>24.228000000000002</v>
      </c>
      <c r="E14" s="17">
        <f t="shared" si="1"/>
        <v>16.152000000000001</v>
      </c>
      <c r="F14" s="18">
        <v>11</v>
      </c>
      <c r="G14" s="20" t="s">
        <v>31</v>
      </c>
      <c r="H14" s="20">
        <v>1.08</v>
      </c>
      <c r="I14" s="4">
        <v>0</v>
      </c>
      <c r="K14" s="4">
        <f>C14/50</f>
        <v>0.8076000000000001</v>
      </c>
    </row>
    <row r="15" spans="1:11" ht="15.75" customHeight="1">
      <c r="A15" s="17">
        <v>12</v>
      </c>
      <c r="B15" s="17" t="s">
        <v>17</v>
      </c>
      <c r="C15" s="17">
        <v>5</v>
      </c>
      <c r="D15" s="17">
        <v>5</v>
      </c>
      <c r="E15" s="17">
        <v>0</v>
      </c>
      <c r="F15" s="18">
        <v>12</v>
      </c>
      <c r="G15" s="20" t="s">
        <v>32</v>
      </c>
      <c r="H15" s="20">
        <v>0.23</v>
      </c>
      <c r="I15" s="4">
        <v>0</v>
      </c>
      <c r="K15" s="4">
        <f>SUM(K4:K14)</f>
        <v>2.7176</v>
      </c>
    </row>
    <row r="16" spans="1:11" ht="15" customHeight="1">
      <c r="A16" s="21" t="s">
        <v>18</v>
      </c>
      <c r="B16" s="21"/>
      <c r="C16" s="22">
        <f>SUM(C4:C15)</f>
        <v>76.13</v>
      </c>
      <c r="D16" s="22">
        <f t="shared" ref="D16:E16" si="2">SUM(D4:D15)</f>
        <v>47.677999999999997</v>
      </c>
      <c r="E16" s="22">
        <f t="shared" si="2"/>
        <v>28.452000000000002</v>
      </c>
      <c r="F16" s="23"/>
      <c r="G16" s="23"/>
      <c r="H16" s="23">
        <v>20.769999999999992</v>
      </c>
      <c r="I16" s="6">
        <f>SUM(I4:I15)</f>
        <v>7.5</v>
      </c>
    </row>
    <row r="17" spans="1:9" ht="36" customHeight="1">
      <c r="A17" s="24"/>
      <c r="B17" s="24"/>
      <c r="C17" s="24"/>
      <c r="D17" s="24"/>
      <c r="E17" s="24"/>
      <c r="F17" s="24"/>
      <c r="G17" s="20" t="s">
        <v>43</v>
      </c>
      <c r="H17" s="25">
        <v>4.5599999999999996</v>
      </c>
      <c r="I17" s="4">
        <v>4.5599999999999996</v>
      </c>
    </row>
    <row r="18" spans="1:9" ht="15" customHeight="1">
      <c r="A18" s="24"/>
      <c r="B18" s="24"/>
      <c r="C18" s="24"/>
      <c r="D18" s="24"/>
      <c r="E18" s="24"/>
      <c r="F18" s="24"/>
      <c r="G18" s="26" t="s">
        <v>45</v>
      </c>
      <c r="H18" s="25">
        <v>2.71</v>
      </c>
      <c r="I18" s="4">
        <v>2.71</v>
      </c>
    </row>
    <row r="19" spans="1:9" ht="15.75" customHeight="1">
      <c r="A19" s="24"/>
      <c r="B19" s="24"/>
      <c r="C19" s="24"/>
      <c r="D19" s="24"/>
      <c r="E19" s="24"/>
      <c r="F19" s="24"/>
      <c r="G19" s="20" t="s">
        <v>44</v>
      </c>
      <c r="H19" s="23">
        <f>H16+H17+H18</f>
        <v>28.039999999999992</v>
      </c>
      <c r="I19" s="42">
        <f>I16+I17+I18</f>
        <v>14.77</v>
      </c>
    </row>
    <row r="20" spans="1:9" ht="15.75" customHeight="1"/>
    <row r="21" spans="1:9" ht="15" customHeight="1"/>
    <row r="22" spans="1:9" ht="15.75" customHeight="1"/>
    <row r="26" spans="1:9" ht="15" customHeight="1"/>
    <row r="27" spans="1:9" ht="15.75" customHeight="1"/>
    <row r="29" spans="1:9" ht="16.5" customHeight="1"/>
    <row r="32" spans="1:9" ht="17.25" customHeight="1"/>
    <row r="36" ht="21.75" customHeight="1"/>
  </sheetData>
  <mergeCells count="3">
    <mergeCell ref="A1:H1"/>
    <mergeCell ref="A2:E2"/>
    <mergeCell ref="F2:H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M5" sqref="M5"/>
    </sheetView>
  </sheetViews>
  <sheetFormatPr defaultRowHeight="15"/>
  <cols>
    <col min="1" max="1" width="6.5703125" bestFit="1" customWidth="1"/>
    <col min="2" max="2" width="13.140625" customWidth="1"/>
    <col min="3" max="3" width="19.5703125" customWidth="1"/>
    <col min="4" max="4" width="15.140625" customWidth="1"/>
    <col min="5" max="5" width="10.7109375" customWidth="1"/>
    <col min="6" max="6" width="11.28515625" customWidth="1"/>
    <col min="7" max="7" width="22.140625" customWidth="1"/>
    <col min="10" max="10" width="33.85546875" bestFit="1" customWidth="1"/>
  </cols>
  <sheetData>
    <row r="1" spans="1:11">
      <c r="A1" s="5" t="s">
        <v>68</v>
      </c>
      <c r="B1" s="51" t="s">
        <v>69</v>
      </c>
      <c r="C1" s="51"/>
      <c r="D1" s="51"/>
      <c r="E1" s="51"/>
      <c r="F1" s="35"/>
      <c r="G1" s="35"/>
    </row>
    <row r="2" spans="1:11">
      <c r="A2" s="49" t="s">
        <v>54</v>
      </c>
      <c r="B2" s="50"/>
      <c r="C2" s="50"/>
      <c r="D2" s="50"/>
    </row>
    <row r="3" spans="1:11" ht="45">
      <c r="A3" s="9"/>
      <c r="B3" s="34" t="s">
        <v>51</v>
      </c>
      <c r="C3" s="34" t="s">
        <v>53</v>
      </c>
      <c r="D3" s="33" t="s">
        <v>55</v>
      </c>
      <c r="E3" s="31" t="s">
        <v>76</v>
      </c>
      <c r="F3" s="33" t="s">
        <v>77</v>
      </c>
      <c r="J3" s="33" t="s">
        <v>60</v>
      </c>
      <c r="K3" s="33" t="s">
        <v>64</v>
      </c>
    </row>
    <row r="4" spans="1:11">
      <c r="A4" s="28" t="s">
        <v>52</v>
      </c>
      <c r="B4" s="28">
        <v>5.56</v>
      </c>
      <c r="C4" s="28">
        <v>6.82</v>
      </c>
      <c r="D4" s="33">
        <f>B4+C4</f>
        <v>12.379999999999999</v>
      </c>
      <c r="E4" s="10">
        <v>14.77</v>
      </c>
      <c r="F4" s="4">
        <f>D4-E4</f>
        <v>-2.3900000000000006</v>
      </c>
      <c r="J4" s="30" t="s">
        <v>56</v>
      </c>
      <c r="K4" s="52" t="s">
        <v>61</v>
      </c>
    </row>
    <row r="5" spans="1:11">
      <c r="A5" s="28" t="s">
        <v>47</v>
      </c>
      <c r="B5" s="28">
        <v>13.45</v>
      </c>
      <c r="C5" s="28">
        <v>15.8</v>
      </c>
      <c r="D5" s="33">
        <f t="shared" ref="D5:D8" si="0">B5+C5</f>
        <v>29.25</v>
      </c>
      <c r="E5" s="10">
        <v>14.77</v>
      </c>
      <c r="F5" s="4">
        <f t="shared" ref="F5:F9" si="1">D5-E5</f>
        <v>14.48</v>
      </c>
      <c r="J5" s="30" t="s">
        <v>57</v>
      </c>
      <c r="K5" s="53"/>
    </row>
    <row r="6" spans="1:11">
      <c r="A6" s="28" t="s">
        <v>48</v>
      </c>
      <c r="B6" s="28">
        <v>24.25</v>
      </c>
      <c r="C6" s="28">
        <v>27.1</v>
      </c>
      <c r="D6" s="33">
        <f t="shared" si="0"/>
        <v>51.35</v>
      </c>
      <c r="E6" s="10">
        <v>14.77</v>
      </c>
      <c r="F6" s="4">
        <f t="shared" si="1"/>
        <v>36.58</v>
      </c>
      <c r="H6" t="s">
        <v>42</v>
      </c>
      <c r="J6" s="30" t="s">
        <v>58</v>
      </c>
      <c r="K6" s="53"/>
    </row>
    <row r="7" spans="1:11">
      <c r="A7" s="37" t="s">
        <v>49</v>
      </c>
      <c r="B7" s="37">
        <v>36.22</v>
      </c>
      <c r="C7" s="37">
        <v>38.630000000000003</v>
      </c>
      <c r="D7" s="38">
        <f t="shared" si="0"/>
        <v>74.849999999999994</v>
      </c>
      <c r="E7" s="14">
        <v>14.77</v>
      </c>
      <c r="F7" s="39">
        <f t="shared" si="1"/>
        <v>60.08</v>
      </c>
      <c r="G7" s="40" t="s">
        <v>78</v>
      </c>
      <c r="H7" s="40">
        <f>108.75-76.13</f>
        <v>32.620000000000005</v>
      </c>
      <c r="J7" s="30" t="s">
        <v>59</v>
      </c>
      <c r="K7" s="54"/>
    </row>
    <row r="8" spans="1:11">
      <c r="A8" s="28" t="s">
        <v>50</v>
      </c>
      <c r="B8" s="28">
        <v>49.03</v>
      </c>
      <c r="C8" s="28">
        <v>49.8</v>
      </c>
      <c r="D8" s="33">
        <f t="shared" si="0"/>
        <v>98.83</v>
      </c>
      <c r="E8" s="10">
        <v>7.5</v>
      </c>
      <c r="F8" s="4">
        <f t="shared" si="1"/>
        <v>91.33</v>
      </c>
      <c r="J8" s="30" t="s">
        <v>62</v>
      </c>
      <c r="K8" s="4" t="s">
        <v>63</v>
      </c>
    </row>
    <row r="9" spans="1:11">
      <c r="A9" s="29" t="s">
        <v>55</v>
      </c>
      <c r="B9" s="10">
        <f>SUM(B4:B8)</f>
        <v>128.51</v>
      </c>
      <c r="C9" s="10">
        <f>SUM(C4:C8)</f>
        <v>138.14999999999998</v>
      </c>
      <c r="D9" s="33">
        <f>B9+C9</f>
        <v>266.65999999999997</v>
      </c>
      <c r="E9" s="33">
        <f>SUM(E4:E8)</f>
        <v>66.58</v>
      </c>
      <c r="F9" s="4">
        <f t="shared" si="1"/>
        <v>200.07999999999998</v>
      </c>
      <c r="J9" s="32" t="s">
        <v>65</v>
      </c>
      <c r="K9" s="4" t="s">
        <v>66</v>
      </c>
    </row>
    <row r="10" spans="1:11">
      <c r="J10" s="31" t="s">
        <v>55</v>
      </c>
      <c r="K10" s="6" t="s">
        <v>67</v>
      </c>
    </row>
    <row r="12" spans="1:11">
      <c r="A12" s="36" t="s">
        <v>41</v>
      </c>
      <c r="B12" s="50" t="s">
        <v>70</v>
      </c>
      <c r="C12" s="50"/>
      <c r="D12" s="50"/>
      <c r="E12" s="50"/>
    </row>
    <row r="13" spans="1:11" s="2" customFormat="1" ht="30">
      <c r="A13" s="9" t="s">
        <v>34</v>
      </c>
      <c r="B13" s="9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46</v>
      </c>
    </row>
    <row r="14" spans="1:11" ht="15" customHeight="1">
      <c r="A14" s="4">
        <v>1</v>
      </c>
      <c r="B14" s="4">
        <v>200</v>
      </c>
      <c r="C14" s="10">
        <v>10800</v>
      </c>
      <c r="D14" s="10">
        <v>21.6</v>
      </c>
      <c r="E14" s="10">
        <v>28.4</v>
      </c>
      <c r="F14" s="10">
        <f>D14-E14</f>
        <v>-6.7999999999999972</v>
      </c>
      <c r="G14" s="3" t="s">
        <v>73</v>
      </c>
      <c r="K14" s="2"/>
    </row>
    <row r="15" spans="1:11" ht="30">
      <c r="A15" s="4">
        <v>2</v>
      </c>
      <c r="B15" s="4">
        <v>350</v>
      </c>
      <c r="C15" s="10">
        <v>10800</v>
      </c>
      <c r="D15" s="10">
        <v>37.799999999999997</v>
      </c>
      <c r="E15" s="10">
        <f>7.27+27.59</f>
        <v>34.86</v>
      </c>
      <c r="F15" s="10">
        <f t="shared" ref="F15:F18" si="2">D15-E15</f>
        <v>2.9399999999999977</v>
      </c>
      <c r="G15" s="3" t="s">
        <v>72</v>
      </c>
    </row>
    <row r="16" spans="1:11" ht="30">
      <c r="A16" s="4">
        <v>3</v>
      </c>
      <c r="B16" s="4">
        <v>450</v>
      </c>
      <c r="C16" s="10">
        <v>14400</v>
      </c>
      <c r="D16" s="10">
        <v>64.8</v>
      </c>
      <c r="E16" s="10">
        <f>7.27+41.51</f>
        <v>48.78</v>
      </c>
      <c r="F16" s="10">
        <f t="shared" si="2"/>
        <v>16.019999999999996</v>
      </c>
      <c r="G16" s="3" t="s">
        <v>71</v>
      </c>
    </row>
    <row r="17" spans="1:11" ht="30">
      <c r="A17" s="4">
        <v>4</v>
      </c>
      <c r="B17" s="4">
        <v>550</v>
      </c>
      <c r="C17" s="11">
        <v>18000</v>
      </c>
      <c r="D17" s="11">
        <v>99</v>
      </c>
      <c r="E17" s="11">
        <f>7.27+52.82</f>
        <v>60.09</v>
      </c>
      <c r="F17" s="12">
        <f t="shared" si="2"/>
        <v>38.909999999999997</v>
      </c>
      <c r="G17" s="3" t="s">
        <v>74</v>
      </c>
      <c r="K17" t="s">
        <v>42</v>
      </c>
    </row>
    <row r="18" spans="1:11" s="2" customFormat="1" ht="30">
      <c r="A18" s="15">
        <v>5</v>
      </c>
      <c r="B18" s="15">
        <v>650</v>
      </c>
      <c r="C18" s="16">
        <v>18000</v>
      </c>
      <c r="D18" s="16">
        <v>117</v>
      </c>
      <c r="E18" s="16">
        <f>2.71+52.17</f>
        <v>54.88</v>
      </c>
      <c r="F18" s="14">
        <f t="shared" si="2"/>
        <v>62.12</v>
      </c>
      <c r="G18" s="3" t="s">
        <v>75</v>
      </c>
      <c r="H18" t="s">
        <v>40</v>
      </c>
      <c r="I18" s="13">
        <v>113.19</v>
      </c>
      <c r="J18" s="13">
        <v>76.13</v>
      </c>
      <c r="K18" s="40">
        <f>I18-J18</f>
        <v>37.06</v>
      </c>
    </row>
    <row r="19" spans="1:11">
      <c r="C19" s="7" t="s">
        <v>55</v>
      </c>
      <c r="D19" s="7">
        <f>SUM(D14:D18)</f>
        <v>340.2</v>
      </c>
      <c r="E19" s="7">
        <f>SUM(E14:E18)</f>
        <v>227.01</v>
      </c>
      <c r="F19" s="7">
        <f>SUM(F14:F18)</f>
        <v>113.19</v>
      </c>
      <c r="G19" s="9"/>
      <c r="K19" s="2"/>
    </row>
    <row r="20" spans="1:11">
      <c r="A20" s="1"/>
    </row>
    <row r="21" spans="1:11">
      <c r="A21" s="1"/>
    </row>
    <row r="22" spans="1:11">
      <c r="A22" s="1"/>
    </row>
    <row r="24" spans="1:11">
      <c r="A24" s="1"/>
    </row>
    <row r="25" spans="1:11">
      <c r="A25" s="1"/>
    </row>
    <row r="26" spans="1:11">
      <c r="A26" s="1"/>
    </row>
    <row r="28" spans="1:11">
      <c r="A28" s="1"/>
    </row>
    <row r="29" spans="1:11">
      <c r="A29" s="1"/>
    </row>
    <row r="30" spans="1:11">
      <c r="A30" s="1"/>
    </row>
    <row r="32" spans="1:11">
      <c r="A32" s="1"/>
    </row>
    <row r="33" spans="1:2">
      <c r="A33" s="1"/>
    </row>
    <row r="34" spans="1:2">
      <c r="A34" s="1"/>
    </row>
    <row r="35" spans="1:2">
      <c r="A35" s="1">
        <v>15</v>
      </c>
      <c r="B35" t="s">
        <v>0</v>
      </c>
    </row>
  </sheetData>
  <mergeCells count="4">
    <mergeCell ref="A2:D2"/>
    <mergeCell ref="B1:E1"/>
    <mergeCell ref="B12:E12"/>
    <mergeCell ref="K4:K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Investment</vt:lpstr>
      <vt:lpstr>Revenu Source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HEMANT</dc:creator>
  <cp:lastModifiedBy>ACER</cp:lastModifiedBy>
  <dcterms:created xsi:type="dcterms:W3CDTF">2021-01-20T06:13:43Z</dcterms:created>
  <dcterms:modified xsi:type="dcterms:W3CDTF">2023-06-03T09:51:43Z</dcterms:modified>
</cp:coreProperties>
</file>